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4145" activeTab="0"/>
  </bookViews>
  <sheets>
    <sheet name="NavBook1" sheetId="1" r:id="rId1"/>
    <sheet name="Constants" sheetId="2" r:id="rId2"/>
  </sheets>
  <definedNames>
    <definedName name="a">'Constants'!$B$2</definedName>
    <definedName name="e">'Constants'!$B$4</definedName>
    <definedName name="f">'Constants'!$B$3</definedName>
    <definedName name="lat">'Constants'!$B$5</definedName>
    <definedName name="Rm">'Constants'!$B$6</definedName>
    <definedName name="Rp">'Constants'!$B$7</definedName>
  </definedNames>
  <calcPr fullCalcOnLoad="1"/>
</workbook>
</file>

<file path=xl/sharedStrings.xml><?xml version="1.0" encoding="utf-8"?>
<sst xmlns="http://schemas.openxmlformats.org/spreadsheetml/2006/main" count="93" uniqueCount="81">
  <si>
    <t>Latitude</t>
  </si>
  <si>
    <t>Degrees</t>
  </si>
  <si>
    <t>Longitude</t>
  </si>
  <si>
    <t>Stated</t>
  </si>
  <si>
    <t>Calc Dist</t>
  </si>
  <si>
    <t>(Sph mi)</t>
  </si>
  <si>
    <t>Dist (mi)</t>
  </si>
  <si>
    <t>Date</t>
  </si>
  <si>
    <t>Pg</t>
  </si>
  <si>
    <t>Open prairie (Kansas R)</t>
  </si>
  <si>
    <t>T (F)</t>
  </si>
  <si>
    <t>Baro</t>
  </si>
  <si>
    <t>Vermillion R (Kansas Valley)</t>
  </si>
  <si>
    <t>small dry creek with springs</t>
  </si>
  <si>
    <t>Big Blue R</t>
  </si>
  <si>
    <t>D</t>
  </si>
  <si>
    <t>M</t>
  </si>
  <si>
    <t>S</t>
  </si>
  <si>
    <t>old Pawnee encampment</t>
  </si>
  <si>
    <t>head of Grand Island</t>
  </si>
  <si>
    <t>junction of North and South Forks of Platte R</t>
  </si>
  <si>
    <t>bison plain</t>
  </si>
  <si>
    <t>(various TOD)</t>
  </si>
  <si>
    <t>Beaver Fork of South Fork of Platte R</t>
  </si>
  <si>
    <t>old tree on Platte R</t>
  </si>
  <si>
    <t>island in Platte R</t>
  </si>
  <si>
    <t>St Vrain's Fort on South Fork of Platte R</t>
  </si>
  <si>
    <t>St Helena Island in South Fork of Platte R</t>
  </si>
  <si>
    <t>Crow Creek</t>
  </si>
  <si>
    <t>Lodge Pole Creek</t>
  </si>
  <si>
    <t>easternmost fork of Horse Creek</t>
  </si>
  <si>
    <t>Fort John / Laramie / American Fur Company</t>
  </si>
  <si>
    <t>7h</t>
  </si>
  <si>
    <t>via chronometer</t>
  </si>
  <si>
    <t>via lunar distance</t>
  </si>
  <si>
    <t>Horse-shoe Creek</t>
  </si>
  <si>
    <t>right bank of Platte R</t>
  </si>
  <si>
    <t>bank of Platte R</t>
  </si>
  <si>
    <t>mouth of Deer Creek</t>
  </si>
  <si>
    <t>Dried Meat Camp (Platte R)</t>
  </si>
  <si>
    <t>1842</t>
  </si>
  <si>
    <t>6/21?</t>
  </si>
  <si>
    <t>6/22?</t>
  </si>
  <si>
    <t>6/25?</t>
  </si>
  <si>
    <t>6/26?</t>
  </si>
  <si>
    <t>Black Hills in view (7 mi S)</t>
  </si>
  <si>
    <t>Alt (ft)</t>
  </si>
  <si>
    <t>Cache Camp</t>
  </si>
  <si>
    <t>pebbly river bed</t>
  </si>
  <si>
    <t>Goat Island</t>
  </si>
  <si>
    <t>Sweet Water R</t>
  </si>
  <si>
    <t>Rock Independence</t>
  </si>
  <si>
    <t>1 mi below Rock Independence</t>
  </si>
  <si>
    <t>8 mi above Devil's Gate</t>
  </si>
  <si>
    <t>groves of willows on Sweet Water R</t>
  </si>
  <si>
    <t>on Sweet Water R</t>
  </si>
  <si>
    <t>small island on Sweet Water R</t>
  </si>
  <si>
    <t>on Sweet Water R 6 miles from South Pass</t>
  </si>
  <si>
    <t>Little Sandy R (8 mi on other side of S Pass)</t>
  </si>
  <si>
    <t>Two Buttes (first New Fork of the Green (Colorado) R)</t>
  </si>
  <si>
    <t>N side of Mountain Lake (Bernier's encampment)</t>
  </si>
  <si>
    <t>Island Lake</t>
  </si>
  <si>
    <t>Camp of the Mules</t>
  </si>
  <si>
    <t>Fremont Peak</t>
  </si>
  <si>
    <t>Constants</t>
  </si>
  <si>
    <t>a</t>
  </si>
  <si>
    <t>mi</t>
  </si>
  <si>
    <t>f</t>
  </si>
  <si>
    <t>e</t>
  </si>
  <si>
    <t>Rm</t>
  </si>
  <si>
    <t>Rp</t>
  </si>
  <si>
    <t>Rg</t>
  </si>
  <si>
    <t>Kansas Landing - Chouteau Post (Kansas R)</t>
  </si>
  <si>
    <t>Washington, DC</t>
  </si>
  <si>
    <t>St. Louis</t>
  </si>
  <si>
    <t>May</t>
  </si>
  <si>
    <t>Not in Fremont's narrative - added based on today's location</t>
  </si>
  <si>
    <t>Platte (Nebraska) R (328 mi from Kansas R mouth)</t>
  </si>
  <si>
    <t>Place Name (Notes)</t>
  </si>
  <si>
    <t>Rock Independence (Travelers names inscribed on rock)</t>
  </si>
  <si>
    <t>Goat Island (running the Platte Canyon rapids)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</si>
</sst>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ddd\,\ mmmm\ dd\,\ yyyy"/>
    <numFmt numFmtId="166" formatCode="0.000"/>
    <numFmt numFmtId="167" formatCode="m/d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medium"/>
      <top style="thin">
        <color indexed="22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2" borderId="9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 quotePrefix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7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 quotePrefix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bestFit="1" customWidth="1"/>
    <col min="2" max="2" width="5.57421875" style="3" bestFit="1" customWidth="1"/>
    <col min="3" max="3" width="3.00390625" style="0" customWidth="1"/>
    <col min="4" max="5" width="3.00390625" style="1" customWidth="1"/>
    <col min="7" max="7" width="4.00390625" style="0" customWidth="1"/>
    <col min="8" max="9" width="3.00390625" style="1" customWidth="1"/>
    <col min="11" max="11" width="4.8515625" style="0" bestFit="1" customWidth="1"/>
    <col min="12" max="12" width="7.00390625" style="2" bestFit="1" customWidth="1"/>
    <col min="13" max="13" width="6.00390625" style="0" bestFit="1" customWidth="1"/>
    <col min="14" max="14" width="8.00390625" style="0" bestFit="1" customWidth="1"/>
    <col min="15" max="17" width="8.00390625" style="0" customWidth="1"/>
    <col min="18" max="18" width="8.57421875" style="0" bestFit="1" customWidth="1"/>
    <col min="19" max="19" width="48.421875" style="0" bestFit="1" customWidth="1"/>
    <col min="20" max="20" width="29.8515625" style="0" bestFit="1" customWidth="1"/>
  </cols>
  <sheetData>
    <row r="1" spans="1:19" ht="12.75">
      <c r="A1" s="42"/>
      <c r="B1" s="43" t="s">
        <v>7</v>
      </c>
      <c r="C1" s="44" t="s">
        <v>0</v>
      </c>
      <c r="D1" s="44"/>
      <c r="E1" s="44"/>
      <c r="F1" s="44"/>
      <c r="G1" s="44" t="s">
        <v>2</v>
      </c>
      <c r="H1" s="44"/>
      <c r="I1" s="44"/>
      <c r="J1" s="44"/>
      <c r="K1" s="44" t="s">
        <v>22</v>
      </c>
      <c r="L1" s="44"/>
      <c r="M1" s="45"/>
      <c r="N1" s="45" t="s">
        <v>3</v>
      </c>
      <c r="O1" s="45"/>
      <c r="P1" s="45"/>
      <c r="Q1" s="45"/>
      <c r="R1" s="45" t="s">
        <v>4</v>
      </c>
      <c r="S1" s="46"/>
    </row>
    <row r="2" spans="1:19" ht="13.5" thickBot="1">
      <c r="A2" s="47" t="s">
        <v>8</v>
      </c>
      <c r="B2" s="48" t="s">
        <v>40</v>
      </c>
      <c r="C2" s="49" t="s">
        <v>15</v>
      </c>
      <c r="D2" s="50" t="s">
        <v>16</v>
      </c>
      <c r="E2" s="50" t="s">
        <v>17</v>
      </c>
      <c r="F2" s="49" t="s">
        <v>1</v>
      </c>
      <c r="G2" s="49" t="s">
        <v>15</v>
      </c>
      <c r="H2" s="50" t="s">
        <v>16</v>
      </c>
      <c r="I2" s="50" t="s">
        <v>17</v>
      </c>
      <c r="J2" s="49" t="s">
        <v>1</v>
      </c>
      <c r="K2" s="49" t="s">
        <v>10</v>
      </c>
      <c r="L2" s="51" t="s">
        <v>11</v>
      </c>
      <c r="M2" s="49" t="s">
        <v>46</v>
      </c>
      <c r="N2" s="49" t="s">
        <v>6</v>
      </c>
      <c r="O2" s="52" t="s">
        <v>69</v>
      </c>
      <c r="P2" s="52" t="s">
        <v>70</v>
      </c>
      <c r="Q2" s="52" t="s">
        <v>71</v>
      </c>
      <c r="R2" s="49" t="s">
        <v>5</v>
      </c>
      <c r="S2" s="53" t="s">
        <v>78</v>
      </c>
    </row>
    <row r="3" spans="1:19" ht="13.5" thickTop="1">
      <c r="A3" s="25">
        <v>73</v>
      </c>
      <c r="B3" s="21">
        <v>39204</v>
      </c>
      <c r="C3" s="20"/>
      <c r="D3" s="22"/>
      <c r="E3" s="22"/>
      <c r="F3" s="20"/>
      <c r="G3" s="20"/>
      <c r="H3" s="22"/>
      <c r="I3" s="22"/>
      <c r="J3" s="20"/>
      <c r="K3" s="20"/>
      <c r="L3" s="23"/>
      <c r="M3" s="20"/>
      <c r="N3" s="20"/>
      <c r="O3" s="24"/>
      <c r="P3" s="24"/>
      <c r="Q3" s="24"/>
      <c r="R3" s="20"/>
      <c r="S3" s="26" t="s">
        <v>73</v>
      </c>
    </row>
    <row r="4" spans="1:19" ht="12.75">
      <c r="A4" s="27">
        <v>73</v>
      </c>
      <c r="B4" s="14" t="s">
        <v>75</v>
      </c>
      <c r="C4" s="13"/>
      <c r="D4" s="15"/>
      <c r="E4" s="15"/>
      <c r="F4" s="13"/>
      <c r="G4" s="13"/>
      <c r="H4" s="15"/>
      <c r="I4" s="15"/>
      <c r="J4" s="13"/>
      <c r="K4" s="13"/>
      <c r="L4" s="16"/>
      <c r="M4" s="13"/>
      <c r="N4" s="13"/>
      <c r="O4" s="17"/>
      <c r="P4" s="17"/>
      <c r="Q4" s="17"/>
      <c r="R4" s="13"/>
      <c r="S4" s="28" t="s">
        <v>74</v>
      </c>
    </row>
    <row r="5" spans="1:19" ht="12.75">
      <c r="A5" s="27">
        <v>75</v>
      </c>
      <c r="B5" s="14">
        <v>39243</v>
      </c>
      <c r="C5" s="13">
        <v>39</v>
      </c>
      <c r="D5" s="15">
        <v>5</v>
      </c>
      <c r="E5" s="15">
        <v>57</v>
      </c>
      <c r="F5" s="13">
        <f>C5+(D5+(E5/60))/60</f>
        <v>39.09916666666667</v>
      </c>
      <c r="G5" s="13">
        <v>94</v>
      </c>
      <c r="H5" s="15">
        <v>25</v>
      </c>
      <c r="I5" s="15">
        <v>46</v>
      </c>
      <c r="J5" s="13">
        <f>-(G5+(H5+(I5/60))/60)</f>
        <v>-94.42944444444444</v>
      </c>
      <c r="K5" s="13"/>
      <c r="L5" s="16"/>
      <c r="M5" s="13">
        <v>700</v>
      </c>
      <c r="N5" s="13"/>
      <c r="O5" s="13"/>
      <c r="P5" s="13"/>
      <c r="Q5" s="13"/>
      <c r="R5" s="13"/>
      <c r="S5" s="28" t="s">
        <v>72</v>
      </c>
    </row>
    <row r="6" spans="1:19" ht="12.75">
      <c r="A6" s="27">
        <v>78</v>
      </c>
      <c r="B6" s="14">
        <v>39250</v>
      </c>
      <c r="C6" s="13">
        <v>39</v>
      </c>
      <c r="D6" s="15">
        <v>6</v>
      </c>
      <c r="E6" s="15">
        <v>40</v>
      </c>
      <c r="F6" s="13">
        <f>C6+(D6+(E6/60))/60</f>
        <v>39.111111111111114</v>
      </c>
      <c r="G6" s="13">
        <v>95</v>
      </c>
      <c r="H6" s="15">
        <v>38</v>
      </c>
      <c r="I6" s="15">
        <v>5</v>
      </c>
      <c r="J6" s="13">
        <f aca="true" t="shared" si="0" ref="J6:J53">-(G6+(H6+(I6/60))/60)</f>
        <v>-95.63472222222222</v>
      </c>
      <c r="K6" s="13"/>
      <c r="L6" s="16"/>
      <c r="M6" s="13"/>
      <c r="N6" s="13"/>
      <c r="O6" s="13">
        <f>a*(1-e^2)/(1-e^2*SIN(RADIANS(F6))^2)^1.5</f>
        <v>3952.4427693409043</v>
      </c>
      <c r="P6" s="13">
        <f>a/(1-e^2*SIN(RADIANS(F6))^2)^0.5</f>
        <v>3968.480080724461</v>
      </c>
      <c r="Q6" s="13">
        <f>SQRT(O6*P6)</f>
        <v>3960.453307429947</v>
      </c>
      <c r="R6" s="13">
        <f>Q6*ACOS(SIN(RADIANS(F6))*SIN(RADIANS(F5))+COS(RADIANS(F6))*COS(RADIANS(F5))*COS(RADIANS(J6-J5)))</f>
        <v>64.65433870537399</v>
      </c>
      <c r="S6" s="28" t="s">
        <v>9</v>
      </c>
    </row>
    <row r="7" spans="1:19" ht="12.75">
      <c r="A7" s="27">
        <v>79</v>
      </c>
      <c r="B7" s="14">
        <v>39251</v>
      </c>
      <c r="C7" s="13">
        <v>39</v>
      </c>
      <c r="D7" s="15">
        <v>15</v>
      </c>
      <c r="E7" s="15">
        <v>19</v>
      </c>
      <c r="F7" s="13">
        <f>C7+(D7+(E7/60))/60</f>
        <v>39.25527777777778</v>
      </c>
      <c r="G7" s="13">
        <v>96</v>
      </c>
      <c r="H7" s="15">
        <v>4</v>
      </c>
      <c r="I7" s="15">
        <v>7</v>
      </c>
      <c r="J7" s="13">
        <f t="shared" si="0"/>
        <v>-96.06861111111111</v>
      </c>
      <c r="K7" s="13">
        <v>64</v>
      </c>
      <c r="L7" s="16">
        <v>28.845</v>
      </c>
      <c r="M7" s="13"/>
      <c r="N7" s="13">
        <v>13</v>
      </c>
      <c r="O7" s="13">
        <f>a*(1-e^2)/(1-e^2*SIN(RADIANS(F7))^2)^1.5</f>
        <v>3952.5408451529934</v>
      </c>
      <c r="P7" s="13">
        <f>a/(1-e^2*SIN(RADIANS(F7))^2)^0.5</f>
        <v>3968.5129050401342</v>
      </c>
      <c r="Q7" s="13">
        <f>SQRT(O7*P7)</f>
        <v>3960.5188235492446</v>
      </c>
      <c r="R7" s="13">
        <f>Q7*ACOS(SIN(RADIANS(F7))*SIN(RADIANS(F6))+COS(RADIANS(F7))*COS(RADIANS(F6))*COS(RADIANS(J7-J6)))</f>
        <v>25.29365028953263</v>
      </c>
      <c r="S7" s="28" t="s">
        <v>12</v>
      </c>
    </row>
    <row r="8" spans="1:19" ht="12.75">
      <c r="A8" s="27">
        <v>80</v>
      </c>
      <c r="B8" s="14">
        <v>39252</v>
      </c>
      <c r="C8" s="13">
        <v>39</v>
      </c>
      <c r="D8" s="15">
        <v>30</v>
      </c>
      <c r="E8" s="15">
        <v>40</v>
      </c>
      <c r="F8" s="13">
        <f aca="true" t="shared" si="1" ref="F8:F53">C8+(D8+(E8/60))/60</f>
        <v>39.51111111111111</v>
      </c>
      <c r="G8" s="13">
        <v>96</v>
      </c>
      <c r="H8" s="15">
        <v>14</v>
      </c>
      <c r="I8" s="15">
        <v>49</v>
      </c>
      <c r="J8" s="13">
        <f t="shared" si="0"/>
        <v>-96.24694444444444</v>
      </c>
      <c r="K8" s="13">
        <v>46</v>
      </c>
      <c r="L8" s="16">
        <v>28.483</v>
      </c>
      <c r="M8" s="13"/>
      <c r="N8" s="13">
        <v>19</v>
      </c>
      <c r="O8" s="13">
        <f>a*(1-e^2)/(1-e^2*SIN(RADIANS(F8))^2)^1.5</f>
        <v>3952.715142726632</v>
      </c>
      <c r="P8" s="13">
        <f>a/(1-e^2*SIN(RADIANS(F8))^2)^0.5</f>
        <v>3968.5712381504195</v>
      </c>
      <c r="Q8" s="13">
        <f>SQRT(O8*P8)</f>
        <v>3960.6352556157635</v>
      </c>
      <c r="R8" s="13">
        <f>Q8*ACOS(SIN(RADIANS(F8))*SIN(RADIANS(F7))+COS(RADIANS(F8))*COS(RADIANS(F7))*COS(RADIANS(J8-J7)))</f>
        <v>20.08821479090405</v>
      </c>
      <c r="S8" s="28" t="s">
        <v>13</v>
      </c>
    </row>
    <row r="9" spans="1:19" ht="12.75">
      <c r="A9" s="27">
        <v>80</v>
      </c>
      <c r="B9" s="14">
        <v>39253</v>
      </c>
      <c r="C9" s="13">
        <v>39</v>
      </c>
      <c r="D9" s="15">
        <v>45</v>
      </c>
      <c r="E9" s="15">
        <v>8</v>
      </c>
      <c r="F9" s="13">
        <f t="shared" si="1"/>
        <v>39.75222222222222</v>
      </c>
      <c r="G9" s="13">
        <v>96</v>
      </c>
      <c r="H9" s="15">
        <v>32</v>
      </c>
      <c r="I9" s="15">
        <v>35</v>
      </c>
      <c r="J9" s="13">
        <f t="shared" si="0"/>
        <v>-96.54305555555555</v>
      </c>
      <c r="K9" s="13">
        <v>75</v>
      </c>
      <c r="L9" s="16"/>
      <c r="M9" s="13"/>
      <c r="N9" s="13">
        <v>24</v>
      </c>
      <c r="O9" s="13">
        <f>a*(1-e^2)/(1-e^2*SIN(RADIANS(F9))^2)^1.5</f>
        <v>3952.879698756476</v>
      </c>
      <c r="P9" s="13">
        <f>a/(1-e^2*SIN(RADIANS(F9))^2)^0.5</f>
        <v>3968.6263094319143</v>
      </c>
      <c r="Q9" s="13">
        <f>SQRT(O9*P9)</f>
        <v>3960.7451786885067</v>
      </c>
      <c r="R9" s="13">
        <f>Q9*ACOS(SIN(RADIANS(F9))*SIN(RADIANS(F8))+COS(RADIANS(F9))*COS(RADIANS(F8))*COS(RADIANS(J9-J8)))</f>
        <v>22.942028267764503</v>
      </c>
      <c r="S9" s="28" t="s">
        <v>14</v>
      </c>
    </row>
    <row r="10" spans="1:19" ht="12.75">
      <c r="A10" s="27">
        <v>81</v>
      </c>
      <c r="B10" s="14" t="s">
        <v>41</v>
      </c>
      <c r="C10" s="13"/>
      <c r="D10" s="15"/>
      <c r="E10" s="15"/>
      <c r="F10" s="13">
        <f t="shared" si="1"/>
        <v>0</v>
      </c>
      <c r="G10" s="13"/>
      <c r="H10" s="15"/>
      <c r="I10" s="15"/>
      <c r="J10" s="13">
        <f t="shared" si="0"/>
        <v>0</v>
      </c>
      <c r="K10" s="13"/>
      <c r="L10" s="16"/>
      <c r="M10" s="13"/>
      <c r="N10" s="13">
        <v>22</v>
      </c>
      <c r="O10" s="13"/>
      <c r="P10" s="13"/>
      <c r="Q10" s="13"/>
      <c r="R10" s="13"/>
      <c r="S10" s="28"/>
    </row>
    <row r="11" spans="1:19" ht="12.75">
      <c r="A11" s="27">
        <v>82</v>
      </c>
      <c r="B11" s="14" t="s">
        <v>42</v>
      </c>
      <c r="C11" s="13"/>
      <c r="D11" s="15"/>
      <c r="E11" s="15"/>
      <c r="F11" s="13">
        <f t="shared" si="1"/>
        <v>0</v>
      </c>
      <c r="G11" s="13"/>
      <c r="H11" s="15"/>
      <c r="I11" s="15"/>
      <c r="J11" s="13">
        <f t="shared" si="0"/>
        <v>0</v>
      </c>
      <c r="K11" s="13"/>
      <c r="L11" s="16"/>
      <c r="M11" s="13"/>
      <c r="N11" s="13">
        <v>31</v>
      </c>
      <c r="O11" s="13"/>
      <c r="P11" s="13"/>
      <c r="Q11" s="13"/>
      <c r="R11" s="13"/>
      <c r="S11" s="28"/>
    </row>
    <row r="12" spans="1:19" ht="12.75">
      <c r="A12" s="27">
        <v>83</v>
      </c>
      <c r="B12" s="14" t="s">
        <v>43</v>
      </c>
      <c r="C12" s="13">
        <v>40</v>
      </c>
      <c r="D12" s="15">
        <v>26</v>
      </c>
      <c r="E12" s="15">
        <v>50</v>
      </c>
      <c r="F12" s="13">
        <f>C12+(D12+(E12/60))/60</f>
        <v>40.44722222222222</v>
      </c>
      <c r="G12" s="13">
        <v>98</v>
      </c>
      <c r="H12" s="15">
        <v>22</v>
      </c>
      <c r="I12" s="15">
        <v>12</v>
      </c>
      <c r="J12" s="13">
        <f>-(G12+(H12+(I12/60))/60)</f>
        <v>-98.37</v>
      </c>
      <c r="K12" s="13"/>
      <c r="L12" s="16"/>
      <c r="M12" s="13"/>
      <c r="N12" s="13">
        <v>21</v>
      </c>
      <c r="O12" s="13"/>
      <c r="P12" s="13"/>
      <c r="Q12" s="13"/>
      <c r="R12" s="13"/>
      <c r="S12" s="28" t="s">
        <v>18</v>
      </c>
    </row>
    <row r="13" spans="1:19" ht="12.75">
      <c r="A13" s="27">
        <v>83</v>
      </c>
      <c r="B13" s="14" t="s">
        <v>44</v>
      </c>
      <c r="C13" s="13">
        <v>40</v>
      </c>
      <c r="D13" s="15">
        <v>41</v>
      </c>
      <c r="E13" s="15">
        <v>6</v>
      </c>
      <c r="F13" s="13">
        <f>C13+(D13+(E13/60))/60</f>
        <v>40.685</v>
      </c>
      <c r="G13" s="13">
        <v>98</v>
      </c>
      <c r="H13" s="15">
        <v>45</v>
      </c>
      <c r="I13" s="15">
        <v>49</v>
      </c>
      <c r="J13" s="13">
        <f>-(G13+(H13+(I13/60))/60)</f>
        <v>-98.76361111111112</v>
      </c>
      <c r="K13" s="13"/>
      <c r="L13" s="16"/>
      <c r="M13" s="13">
        <v>2000</v>
      </c>
      <c r="N13" s="13">
        <v>21</v>
      </c>
      <c r="O13" s="13">
        <f>a*(1-e^2)/(1-e^2*SIN(RADIANS(F13))^2)^1.5</f>
        <v>3953.518731956191</v>
      </c>
      <c r="P13" s="13">
        <f>a/(1-e^2*SIN(RADIANS(F13))^2)^0.5</f>
        <v>3968.840157521672</v>
      </c>
      <c r="Q13" s="13">
        <f>SQRT(O13*P13)</f>
        <v>3961.172037024129</v>
      </c>
      <c r="R13" s="13">
        <f>Q13*ACOS(SIN(RADIANS(F13))*SIN(RADIANS(F12))+COS(RADIANS(F13))*COS(RADIANS(F12))*COS(RADIANS(J13-J12)))</f>
        <v>26.411581333358573</v>
      </c>
      <c r="S13" s="28" t="s">
        <v>77</v>
      </c>
    </row>
    <row r="14" spans="1:19" ht="12.75">
      <c r="A14" s="27">
        <v>84</v>
      </c>
      <c r="B14" s="14">
        <v>39260</v>
      </c>
      <c r="C14" s="13">
        <v>40</v>
      </c>
      <c r="D14" s="15">
        <v>39</v>
      </c>
      <c r="E14" s="15">
        <v>32</v>
      </c>
      <c r="F14" s="13">
        <f>C14+(D14+(E14/60))/60</f>
        <v>40.65888888888889</v>
      </c>
      <c r="G14" s="13">
        <v>99</v>
      </c>
      <c r="H14" s="15">
        <v>5</v>
      </c>
      <c r="I14" s="15">
        <v>24</v>
      </c>
      <c r="J14" s="13">
        <f>-(G14+(H14+(I14/60))/60)</f>
        <v>-99.09</v>
      </c>
      <c r="K14" s="13"/>
      <c r="L14" s="16"/>
      <c r="M14" s="13"/>
      <c r="N14" s="13">
        <v>18</v>
      </c>
      <c r="O14" s="13">
        <f>a*(1-e^2)/(1-e^2*SIN(RADIANS(F14))^2)^1.5</f>
        <v>3953.5007950068557</v>
      </c>
      <c r="P14" s="13">
        <f>a/(1-e^2*SIN(RADIANS(F14))^2)^0.5</f>
        <v>3968.8341553585938</v>
      </c>
      <c r="Q14" s="13">
        <f>SQRT(O14*P14)</f>
        <v>3961.1600559003623</v>
      </c>
      <c r="R14" s="13">
        <f>Q14*ACOS(SIN(RADIANS(F14))*SIN(RADIANS(F13))+COS(RADIANS(F14))*COS(RADIANS(F13))*COS(RADIANS(J14-J13)))</f>
        <v>17.209426627960962</v>
      </c>
      <c r="S14" s="28" t="s">
        <v>19</v>
      </c>
    </row>
    <row r="15" spans="1:19" ht="12.75">
      <c r="A15" s="27">
        <v>86</v>
      </c>
      <c r="B15" s="14">
        <v>39261</v>
      </c>
      <c r="C15" s="13">
        <v>40</v>
      </c>
      <c r="D15" s="15">
        <v>39</v>
      </c>
      <c r="E15" s="15">
        <v>51</v>
      </c>
      <c r="F15" s="13">
        <f>C15+(D15+(E15/60))/60</f>
        <v>40.66416666666667</v>
      </c>
      <c r="G15" s="13"/>
      <c r="H15" s="15"/>
      <c r="I15" s="15"/>
      <c r="J15" s="13">
        <f>-(G15+(H15+(I15/60))/60)</f>
        <v>0</v>
      </c>
      <c r="K15" s="13"/>
      <c r="L15" s="16"/>
      <c r="M15" s="13"/>
      <c r="N15" s="13">
        <v>17</v>
      </c>
      <c r="O15" s="13"/>
      <c r="P15" s="13"/>
      <c r="Q15" s="13"/>
      <c r="R15" s="13"/>
      <c r="S15" s="28"/>
    </row>
    <row r="16" spans="1:19" ht="12.75">
      <c r="A16" s="27">
        <v>86</v>
      </c>
      <c r="B16" s="14">
        <v>39262</v>
      </c>
      <c r="C16" s="13"/>
      <c r="D16" s="15"/>
      <c r="E16" s="15"/>
      <c r="F16" s="13">
        <f t="shared" si="1"/>
        <v>0</v>
      </c>
      <c r="G16" s="13"/>
      <c r="H16" s="15"/>
      <c r="I16" s="15"/>
      <c r="J16" s="13">
        <f t="shared" si="0"/>
        <v>0</v>
      </c>
      <c r="K16" s="13"/>
      <c r="L16" s="16"/>
      <c r="M16" s="13"/>
      <c r="N16" s="13">
        <v>22</v>
      </c>
      <c r="O16" s="13"/>
      <c r="P16" s="13"/>
      <c r="Q16" s="13"/>
      <c r="R16" s="13"/>
      <c r="S16" s="28"/>
    </row>
    <row r="17" spans="1:19" ht="12.75">
      <c r="A17" s="27">
        <v>86</v>
      </c>
      <c r="B17" s="14">
        <v>39263</v>
      </c>
      <c r="C17" s="13">
        <v>40</v>
      </c>
      <c r="D17" s="15">
        <v>49</v>
      </c>
      <c r="E17" s="15">
        <v>55</v>
      </c>
      <c r="F17" s="13">
        <f t="shared" si="1"/>
        <v>40.831944444444446</v>
      </c>
      <c r="G17" s="13">
        <v>100</v>
      </c>
      <c r="H17" s="15">
        <v>5</v>
      </c>
      <c r="I17" s="15">
        <v>47</v>
      </c>
      <c r="J17" s="13">
        <f t="shared" si="0"/>
        <v>-100.0963888888889</v>
      </c>
      <c r="K17" s="13">
        <v>44</v>
      </c>
      <c r="L17" s="16"/>
      <c r="M17" s="13"/>
      <c r="N17" s="13"/>
      <c r="O17" s="13"/>
      <c r="P17" s="13"/>
      <c r="Q17" s="13"/>
      <c r="R17" s="13"/>
      <c r="S17" s="28" t="s">
        <v>21</v>
      </c>
    </row>
    <row r="18" spans="1:19" ht="12.75">
      <c r="A18" s="27">
        <v>90</v>
      </c>
      <c r="B18" s="14">
        <v>39265</v>
      </c>
      <c r="C18" s="13">
        <v>40</v>
      </c>
      <c r="D18" s="15">
        <v>4</v>
      </c>
      <c r="E18" s="15">
        <v>47</v>
      </c>
      <c r="F18" s="13">
        <f t="shared" si="1"/>
        <v>40.07972222222222</v>
      </c>
      <c r="G18" s="13">
        <v>100</v>
      </c>
      <c r="H18" s="15">
        <v>49</v>
      </c>
      <c r="I18" s="15">
        <v>43</v>
      </c>
      <c r="J18" s="13">
        <f t="shared" si="0"/>
        <v>-100.82861111111112</v>
      </c>
      <c r="K18" s="13">
        <v>47</v>
      </c>
      <c r="L18" s="16"/>
      <c r="M18" s="13">
        <v>2700</v>
      </c>
      <c r="N18" s="13">
        <v>22</v>
      </c>
      <c r="O18" s="13">
        <f>a*(1-e^2)/(1-e^2*SIN(RADIANS(F18))^2)^1.5</f>
        <v>3953.1036417496066</v>
      </c>
      <c r="P18" s="13">
        <f>a/(1-e^2*SIN(RADIANS(F18))^2)^0.5</f>
        <v>3968.701253045953</v>
      </c>
      <c r="Q18" s="13">
        <f>SQRT(O18*P18)</f>
        <v>3960.8947696741684</v>
      </c>
      <c r="R18" s="13">
        <f>Q18*ACOS(SIN(RADIANS(F18))*SIN(RADIANS(F17))+COS(RADIANS(F18))*COS(RADIANS(F17))*COS(RADIANS(J18-J17)))</f>
        <v>64.71165768935128</v>
      </c>
      <c r="S18" s="28" t="s">
        <v>20</v>
      </c>
    </row>
    <row r="19" spans="1:19" ht="12.75">
      <c r="A19" s="27">
        <v>90</v>
      </c>
      <c r="B19" s="14">
        <v>39266</v>
      </c>
      <c r="C19" s="13"/>
      <c r="D19" s="15"/>
      <c r="E19" s="15"/>
      <c r="F19" s="13">
        <f t="shared" si="1"/>
        <v>0</v>
      </c>
      <c r="G19" s="13"/>
      <c r="H19" s="15"/>
      <c r="I19" s="15"/>
      <c r="J19" s="13">
        <f t="shared" si="0"/>
        <v>0</v>
      </c>
      <c r="K19" s="13"/>
      <c r="L19" s="16"/>
      <c r="M19" s="13"/>
      <c r="N19" s="13">
        <v>25</v>
      </c>
      <c r="O19" s="13"/>
      <c r="P19" s="13"/>
      <c r="Q19" s="13"/>
      <c r="R19" s="13"/>
      <c r="S19" s="28"/>
    </row>
    <row r="20" spans="1:19" ht="12.75">
      <c r="A20" s="27">
        <v>93</v>
      </c>
      <c r="B20" s="14">
        <v>39268</v>
      </c>
      <c r="C20" s="13"/>
      <c r="D20" s="15"/>
      <c r="E20" s="15"/>
      <c r="F20" s="13">
        <f t="shared" si="1"/>
        <v>0</v>
      </c>
      <c r="G20" s="13"/>
      <c r="H20" s="15"/>
      <c r="I20" s="15"/>
      <c r="J20" s="13">
        <f t="shared" si="0"/>
        <v>0</v>
      </c>
      <c r="K20" s="13"/>
      <c r="L20" s="16"/>
      <c r="M20" s="13"/>
      <c r="N20" s="13">
        <v>36</v>
      </c>
      <c r="O20" s="13"/>
      <c r="P20" s="13"/>
      <c r="Q20" s="13"/>
      <c r="R20" s="13"/>
      <c r="S20" s="28"/>
    </row>
    <row r="21" spans="1:19" ht="12.75">
      <c r="A21" s="27">
        <v>95</v>
      </c>
      <c r="B21" s="14">
        <v>39269</v>
      </c>
      <c r="C21" s="13">
        <v>40</v>
      </c>
      <c r="D21" s="15">
        <v>51</v>
      </c>
      <c r="E21" s="15">
        <v>17</v>
      </c>
      <c r="F21" s="13">
        <f t="shared" si="1"/>
        <v>40.85472222222222</v>
      </c>
      <c r="G21" s="13">
        <v>103</v>
      </c>
      <c r="H21" s="15">
        <v>7</v>
      </c>
      <c r="I21" s="15">
        <v>0</v>
      </c>
      <c r="J21" s="13">
        <f t="shared" si="0"/>
        <v>-103.11666666666666</v>
      </c>
      <c r="K21" s="13">
        <v>81</v>
      </c>
      <c r="L21" s="16">
        <v>26.01</v>
      </c>
      <c r="M21" s="13"/>
      <c r="N21" s="13"/>
      <c r="O21" s="13"/>
      <c r="P21" s="13"/>
      <c r="Q21" s="13"/>
      <c r="R21" s="13"/>
      <c r="S21" s="28" t="s">
        <v>25</v>
      </c>
    </row>
    <row r="22" spans="1:19" ht="12.75">
      <c r="A22" s="27">
        <v>96</v>
      </c>
      <c r="B22" s="14">
        <v>39270</v>
      </c>
      <c r="C22" s="13">
        <v>40</v>
      </c>
      <c r="D22" s="15">
        <v>33</v>
      </c>
      <c r="E22" s="15">
        <v>26</v>
      </c>
      <c r="F22" s="13">
        <f t="shared" si="1"/>
        <v>40.55722222222222</v>
      </c>
      <c r="G22" s="13">
        <v>103</v>
      </c>
      <c r="H22" s="15">
        <v>30</v>
      </c>
      <c r="I22" s="15">
        <v>37</v>
      </c>
      <c r="J22" s="13">
        <f t="shared" si="0"/>
        <v>-103.51027777777777</v>
      </c>
      <c r="K22" s="13">
        <v>81</v>
      </c>
      <c r="L22" s="16">
        <v>25.95</v>
      </c>
      <c r="M22" s="13"/>
      <c r="N22" s="13"/>
      <c r="O22" s="13">
        <f>a*(1-e^2)/(1-e^2*SIN(RADIANS(F22))^2)^1.5</f>
        <v>3953.4309806061997</v>
      </c>
      <c r="P22" s="13">
        <f>a/(1-e^2*SIN(RADIANS(F22))^2)^0.5</f>
        <v>3968.810793497531</v>
      </c>
      <c r="Q22" s="13">
        <f>SQRT(O22*P22)</f>
        <v>3961.1134226600243</v>
      </c>
      <c r="R22" s="13">
        <f>Q22*ACOS(SIN(RADIANS(F22))*SIN(RADIANS(F21))+COS(RADIANS(F22))*COS(RADIANS(F21))*COS(RADIANS(J22-J21)))</f>
        <v>29.1299943418345</v>
      </c>
      <c r="S22" s="28" t="s">
        <v>24</v>
      </c>
    </row>
    <row r="23" spans="1:19" ht="12.75">
      <c r="A23" s="27">
        <v>98</v>
      </c>
      <c r="B23" s="14">
        <v>39271</v>
      </c>
      <c r="C23" s="13"/>
      <c r="D23" s="15"/>
      <c r="E23" s="15"/>
      <c r="F23" s="13">
        <f t="shared" si="1"/>
        <v>0</v>
      </c>
      <c r="G23" s="13"/>
      <c r="H23" s="15"/>
      <c r="I23" s="15"/>
      <c r="J23" s="13">
        <f t="shared" si="0"/>
        <v>0</v>
      </c>
      <c r="K23" s="13">
        <v>108</v>
      </c>
      <c r="L23" s="16">
        <v>25.92</v>
      </c>
      <c r="M23" s="13"/>
      <c r="N23" s="13"/>
      <c r="O23" s="13"/>
      <c r="P23" s="13"/>
      <c r="Q23" s="13"/>
      <c r="R23" s="13"/>
      <c r="S23" s="28" t="s">
        <v>23</v>
      </c>
    </row>
    <row r="24" spans="1:19" ht="12.75">
      <c r="A24" s="27">
        <v>101</v>
      </c>
      <c r="B24" s="14">
        <v>39272</v>
      </c>
      <c r="C24" s="13"/>
      <c r="D24" s="15"/>
      <c r="E24" s="15"/>
      <c r="F24" s="13">
        <f t="shared" si="1"/>
        <v>0</v>
      </c>
      <c r="G24" s="13"/>
      <c r="H24" s="15"/>
      <c r="I24" s="15"/>
      <c r="J24" s="13">
        <f t="shared" si="0"/>
        <v>0</v>
      </c>
      <c r="K24" s="13"/>
      <c r="L24" s="16"/>
      <c r="M24" s="13"/>
      <c r="N24" s="13"/>
      <c r="O24" s="13"/>
      <c r="P24" s="13"/>
      <c r="Q24" s="13"/>
      <c r="R24" s="13"/>
      <c r="S24" s="28" t="s">
        <v>27</v>
      </c>
    </row>
    <row r="25" spans="1:19" ht="12.75">
      <c r="A25" s="27">
        <v>102</v>
      </c>
      <c r="B25" s="14">
        <v>39273</v>
      </c>
      <c r="C25" s="13">
        <v>40</v>
      </c>
      <c r="D25" s="15">
        <v>22</v>
      </c>
      <c r="E25" s="15">
        <v>30</v>
      </c>
      <c r="F25" s="13">
        <f t="shared" si="1"/>
        <v>40.375</v>
      </c>
      <c r="G25" s="13">
        <v>105</v>
      </c>
      <c r="H25" s="15">
        <v>12</v>
      </c>
      <c r="I25" s="15">
        <v>12</v>
      </c>
      <c r="J25" s="13">
        <f t="shared" si="0"/>
        <v>-105.20333333333333</v>
      </c>
      <c r="K25" s="13"/>
      <c r="L25" s="16"/>
      <c r="M25" s="13">
        <v>5400</v>
      </c>
      <c r="N25" s="13"/>
      <c r="O25" s="13"/>
      <c r="P25" s="13"/>
      <c r="Q25" s="13"/>
      <c r="R25" s="13"/>
      <c r="S25" s="28" t="s">
        <v>26</v>
      </c>
    </row>
    <row r="26" spans="1:19" ht="12.75">
      <c r="A26" s="27">
        <v>103</v>
      </c>
      <c r="B26" s="14">
        <v>39275</v>
      </c>
      <c r="C26" s="13">
        <v>40</v>
      </c>
      <c r="D26" s="15">
        <v>42</v>
      </c>
      <c r="E26" s="15">
        <v>0</v>
      </c>
      <c r="F26" s="13">
        <f t="shared" si="1"/>
        <v>40.7</v>
      </c>
      <c r="G26" s="13">
        <v>104</v>
      </c>
      <c r="H26" s="15">
        <v>57</v>
      </c>
      <c r="I26" s="15">
        <v>49</v>
      </c>
      <c r="J26" s="13">
        <f t="shared" si="0"/>
        <v>-104.9636111111111</v>
      </c>
      <c r="K26" s="13">
        <v>66</v>
      </c>
      <c r="L26" s="16">
        <v>25.231</v>
      </c>
      <c r="M26" s="13"/>
      <c r="N26" s="13">
        <v>28</v>
      </c>
      <c r="O26" s="13">
        <f>a*(1-e^2)/(1-e^2*SIN(RADIANS(F26))^2)^1.5</f>
        <v>3953.5290373456346</v>
      </c>
      <c r="P26" s="13">
        <f>a/(1-e^2*SIN(RADIANS(F26))^2)^0.5</f>
        <v>3968.843605960957</v>
      </c>
      <c r="Q26" s="13">
        <f>SQRT(O26*P26)</f>
        <v>3961.1789205803616</v>
      </c>
      <c r="R26" s="13">
        <f>Q26*ACOS(SIN(RADIANS(F26))*SIN(RADIANS(F25))+COS(RADIANS(F26))*COS(RADIANS(F25))*COS(RADIANS(J26-J25)))</f>
        <v>25.758542378371043</v>
      </c>
      <c r="S26" s="28" t="s">
        <v>28</v>
      </c>
    </row>
    <row r="27" spans="1:19" ht="12.75">
      <c r="A27" s="27">
        <v>105</v>
      </c>
      <c r="B27" s="14">
        <v>39276</v>
      </c>
      <c r="C27" s="13">
        <v>41</v>
      </c>
      <c r="D27" s="15">
        <v>8</v>
      </c>
      <c r="E27" s="15">
        <v>31</v>
      </c>
      <c r="F27" s="13">
        <f t="shared" si="1"/>
        <v>41.14194444444445</v>
      </c>
      <c r="G27" s="13">
        <v>104</v>
      </c>
      <c r="H27" s="15">
        <v>39</v>
      </c>
      <c r="I27" s="15">
        <v>37</v>
      </c>
      <c r="J27" s="13">
        <f t="shared" si="0"/>
        <v>-104.66027777777778</v>
      </c>
      <c r="K27" s="13">
        <v>68</v>
      </c>
      <c r="L27" s="16">
        <v>24.862</v>
      </c>
      <c r="M27" s="13">
        <v>5450</v>
      </c>
      <c r="N27" s="13"/>
      <c r="O27" s="13">
        <f>a*(1-e^2)/(1-e^2*SIN(RADIANS(F27))^2)^1.5</f>
        <v>3953.8330389848647</v>
      </c>
      <c r="P27" s="13">
        <f>a/(1-e^2*SIN(RADIANS(F27))^2)^0.5</f>
        <v>3968.9453297649293</v>
      </c>
      <c r="Q27" s="13">
        <f>SQRT(O27*P27)</f>
        <v>3961.381977889693</v>
      </c>
      <c r="R27" s="13">
        <f>Q27*ACOS(SIN(RADIANS(F27))*SIN(RADIANS(F26))+COS(RADIANS(F27))*COS(RADIANS(F26))*COS(RADIANS(J27-J26)))</f>
        <v>34.42046558745167</v>
      </c>
      <c r="S27" s="28" t="s">
        <v>29</v>
      </c>
    </row>
    <row r="28" spans="1:19" ht="12.75">
      <c r="A28" s="27">
        <v>107</v>
      </c>
      <c r="B28" s="14">
        <v>39277</v>
      </c>
      <c r="C28" s="13">
        <v>41</v>
      </c>
      <c r="D28" s="15">
        <v>40</v>
      </c>
      <c r="E28" s="15">
        <v>13</v>
      </c>
      <c r="F28" s="13">
        <f t="shared" si="1"/>
        <v>41.67027777777778</v>
      </c>
      <c r="G28" s="13">
        <v>104</v>
      </c>
      <c r="H28" s="15">
        <v>24</v>
      </c>
      <c r="I28" s="15">
        <v>36</v>
      </c>
      <c r="J28" s="13">
        <f t="shared" si="0"/>
        <v>-104.41</v>
      </c>
      <c r="K28" s="13">
        <v>80</v>
      </c>
      <c r="L28" s="16">
        <v>25.5</v>
      </c>
      <c r="M28" s="13"/>
      <c r="N28" s="13"/>
      <c r="O28" s="13">
        <f>a*(1-e^2)/(1-e^2*SIN(RADIANS(F28))^2)^1.5</f>
        <v>3954.1973450865803</v>
      </c>
      <c r="P28" s="13">
        <f>a/(1-e^2*SIN(RADIANS(F28))^2)^0.5</f>
        <v>3969.067225537149</v>
      </c>
      <c r="Q28" s="13">
        <f>SQRT(O28*P28)</f>
        <v>3961.6253085935773</v>
      </c>
      <c r="R28" s="13">
        <f>Q28*ACOS(SIN(RADIANS(F28))*SIN(RADIANS(F27))+COS(RADIANS(F28))*COS(RADIANS(F27))*COS(RADIANS(J28-J27)))</f>
        <v>38.768028595877716</v>
      </c>
      <c r="S28" s="28" t="s">
        <v>30</v>
      </c>
    </row>
    <row r="29" spans="1:19" ht="12.75">
      <c r="A29" s="27">
        <v>107</v>
      </c>
      <c r="B29" s="14">
        <v>39278</v>
      </c>
      <c r="C29" s="13"/>
      <c r="D29" s="15"/>
      <c r="E29" s="15"/>
      <c r="F29" s="13">
        <f t="shared" si="1"/>
        <v>0</v>
      </c>
      <c r="G29" s="13">
        <v>104</v>
      </c>
      <c r="H29" s="15">
        <v>47</v>
      </c>
      <c r="I29" s="15">
        <v>43</v>
      </c>
      <c r="J29" s="13">
        <f t="shared" si="0"/>
        <v>-104.79527777777778</v>
      </c>
      <c r="K29" s="13">
        <v>72</v>
      </c>
      <c r="L29" s="16">
        <v>25.515</v>
      </c>
      <c r="M29" s="13">
        <v>4475</v>
      </c>
      <c r="N29" s="13"/>
      <c r="O29" s="13"/>
      <c r="P29" s="13"/>
      <c r="Q29" s="13"/>
      <c r="R29" s="13"/>
      <c r="S29" s="28" t="s">
        <v>31</v>
      </c>
    </row>
    <row r="30" spans="1:19" ht="12.75">
      <c r="A30" s="27">
        <v>117</v>
      </c>
      <c r="B30" s="14"/>
      <c r="C30" s="13"/>
      <c r="D30" s="15"/>
      <c r="E30" s="15"/>
      <c r="F30" s="13"/>
      <c r="G30" s="13" t="s">
        <v>32</v>
      </c>
      <c r="H30" s="15">
        <v>1</v>
      </c>
      <c r="I30" s="15">
        <v>21</v>
      </c>
      <c r="J30" s="13" t="s">
        <v>33</v>
      </c>
      <c r="K30" s="13"/>
      <c r="L30" s="16"/>
      <c r="M30" s="13"/>
      <c r="N30" s="13"/>
      <c r="O30" s="13"/>
      <c r="P30" s="13"/>
      <c r="Q30" s="13"/>
      <c r="R30" s="13"/>
      <c r="S30" s="28" t="s">
        <v>31</v>
      </c>
    </row>
    <row r="31" spans="1:19" ht="12.75">
      <c r="A31" s="27">
        <v>117</v>
      </c>
      <c r="B31" s="14"/>
      <c r="C31" s="13"/>
      <c r="D31" s="15"/>
      <c r="E31" s="15"/>
      <c r="F31" s="13"/>
      <c r="G31" s="13" t="s">
        <v>32</v>
      </c>
      <c r="H31" s="15">
        <v>1</v>
      </c>
      <c r="I31" s="15">
        <v>29</v>
      </c>
      <c r="J31" s="13" t="s">
        <v>34</v>
      </c>
      <c r="K31" s="13"/>
      <c r="L31" s="16"/>
      <c r="M31" s="13"/>
      <c r="N31" s="13"/>
      <c r="O31" s="13"/>
      <c r="P31" s="13"/>
      <c r="Q31" s="13"/>
      <c r="R31" s="13"/>
      <c r="S31" s="28" t="s">
        <v>31</v>
      </c>
    </row>
    <row r="32" spans="1:19" ht="12.75">
      <c r="A32" s="27">
        <v>124</v>
      </c>
      <c r="B32" s="14">
        <v>39285</v>
      </c>
      <c r="C32" s="13"/>
      <c r="D32" s="15"/>
      <c r="E32" s="15"/>
      <c r="F32" s="13">
        <f t="shared" si="1"/>
        <v>0</v>
      </c>
      <c r="G32" s="13"/>
      <c r="H32" s="15"/>
      <c r="I32" s="15"/>
      <c r="J32" s="13">
        <f t="shared" si="0"/>
        <v>0</v>
      </c>
      <c r="K32" s="13"/>
      <c r="L32" s="16"/>
      <c r="M32" s="13"/>
      <c r="N32" s="13">
        <v>27</v>
      </c>
      <c r="O32" s="13"/>
      <c r="P32" s="13"/>
      <c r="Q32" s="13"/>
      <c r="R32" s="13"/>
      <c r="S32" s="28" t="s">
        <v>35</v>
      </c>
    </row>
    <row r="33" spans="1:19" ht="12.75">
      <c r="A33" s="27">
        <v>126</v>
      </c>
      <c r="B33" s="14">
        <v>39286</v>
      </c>
      <c r="C33" s="13">
        <v>42</v>
      </c>
      <c r="D33" s="15">
        <v>39</v>
      </c>
      <c r="E33" s="15">
        <v>25</v>
      </c>
      <c r="F33" s="13">
        <f t="shared" si="1"/>
        <v>42.65694444444444</v>
      </c>
      <c r="G33" s="13">
        <v>104</v>
      </c>
      <c r="H33" s="15">
        <v>59</v>
      </c>
      <c r="I33" s="15">
        <v>59</v>
      </c>
      <c r="J33" s="13">
        <f t="shared" si="0"/>
        <v>-104.99972222222222</v>
      </c>
      <c r="K33" s="13"/>
      <c r="L33" s="16"/>
      <c r="M33" s="13"/>
      <c r="N33" s="13">
        <v>21</v>
      </c>
      <c r="O33" s="13"/>
      <c r="P33" s="13"/>
      <c r="Q33" s="13"/>
      <c r="R33" s="13"/>
      <c r="S33" s="28" t="s">
        <v>37</v>
      </c>
    </row>
    <row r="34" spans="1:19" ht="12.75">
      <c r="A34" s="27">
        <v>126</v>
      </c>
      <c r="B34" s="14">
        <v>39287</v>
      </c>
      <c r="C34" s="13">
        <v>42</v>
      </c>
      <c r="D34" s="15">
        <v>47</v>
      </c>
      <c r="E34" s="15">
        <v>40</v>
      </c>
      <c r="F34" s="13">
        <f t="shared" si="1"/>
        <v>42.794444444444444</v>
      </c>
      <c r="G34" s="13"/>
      <c r="H34" s="15"/>
      <c r="I34" s="15"/>
      <c r="J34" s="13">
        <f t="shared" si="0"/>
        <v>0</v>
      </c>
      <c r="K34" s="13"/>
      <c r="L34" s="16"/>
      <c r="M34" s="13"/>
      <c r="N34" s="13">
        <v>22</v>
      </c>
      <c r="O34" s="13"/>
      <c r="P34" s="13"/>
      <c r="Q34" s="13"/>
      <c r="R34" s="13"/>
      <c r="S34" s="28" t="s">
        <v>36</v>
      </c>
    </row>
    <row r="35" spans="1:19" ht="12.75">
      <c r="A35" s="27">
        <v>127</v>
      </c>
      <c r="B35" s="14">
        <v>39288</v>
      </c>
      <c r="C35" s="13">
        <v>42</v>
      </c>
      <c r="D35" s="15">
        <v>51</v>
      </c>
      <c r="E35" s="15">
        <v>35</v>
      </c>
      <c r="F35" s="13">
        <f t="shared" si="1"/>
        <v>42.859722222222224</v>
      </c>
      <c r="G35" s="13">
        <v>105</v>
      </c>
      <c r="H35" s="15">
        <v>50</v>
      </c>
      <c r="I35" s="15">
        <v>45</v>
      </c>
      <c r="J35" s="13">
        <f t="shared" si="0"/>
        <v>-105.84583333333333</v>
      </c>
      <c r="K35" s="13"/>
      <c r="L35" s="16"/>
      <c r="M35" s="13"/>
      <c r="N35" s="13">
        <v>13</v>
      </c>
      <c r="O35" s="13"/>
      <c r="P35" s="13"/>
      <c r="Q35" s="13"/>
      <c r="R35" s="13"/>
      <c r="S35" s="28" t="s">
        <v>39</v>
      </c>
    </row>
    <row r="36" spans="1:19" ht="12.75">
      <c r="A36" s="27">
        <v>127</v>
      </c>
      <c r="B36" s="14">
        <v>39289</v>
      </c>
      <c r="C36" s="13">
        <v>42</v>
      </c>
      <c r="D36" s="15">
        <v>52</v>
      </c>
      <c r="E36" s="15">
        <v>24</v>
      </c>
      <c r="F36" s="13">
        <f t="shared" si="1"/>
        <v>42.873333333333335</v>
      </c>
      <c r="G36" s="13">
        <v>106</v>
      </c>
      <c r="H36" s="15">
        <v>8</v>
      </c>
      <c r="I36" s="15">
        <v>24</v>
      </c>
      <c r="J36" s="13">
        <f t="shared" si="0"/>
        <v>-106.14</v>
      </c>
      <c r="K36" s="13"/>
      <c r="L36" s="16"/>
      <c r="M36" s="13"/>
      <c r="N36" s="13">
        <v>19</v>
      </c>
      <c r="O36" s="13">
        <f>a*(1-e^2)/(1-e^2*SIN(RADIANS(F36))^2)^1.5</f>
        <v>3955.0298407746222</v>
      </c>
      <c r="P36" s="13">
        <f>a/(1-e^2*SIN(RADIANS(F36))^2)^0.5</f>
        <v>3969.3457480963843</v>
      </c>
      <c r="Q36" s="13">
        <f>SQRT(O36*P36)</f>
        <v>3962.1813287724563</v>
      </c>
      <c r="R36" s="13">
        <f>Q36*ACOS(SIN(RADIANS(F36))*SIN(RADIANS(F35))+COS(RADIANS(F36))*COS(RADIANS(F35))*COS(RADIANS(J36-J35)))</f>
        <v>14.939543335721558</v>
      </c>
      <c r="S36" s="28" t="s">
        <v>38</v>
      </c>
    </row>
    <row r="37" spans="1:19" ht="12.75">
      <c r="A37" s="27">
        <v>128</v>
      </c>
      <c r="B37" s="14">
        <v>39290</v>
      </c>
      <c r="C37" s="13"/>
      <c r="D37" s="15"/>
      <c r="E37" s="15"/>
      <c r="F37" s="13">
        <f t="shared" si="1"/>
        <v>0</v>
      </c>
      <c r="G37" s="13"/>
      <c r="H37" s="15"/>
      <c r="I37" s="15"/>
      <c r="J37" s="13">
        <f t="shared" si="0"/>
        <v>0</v>
      </c>
      <c r="K37" s="13"/>
      <c r="L37" s="16"/>
      <c r="M37" s="13"/>
      <c r="N37" s="13">
        <v>27</v>
      </c>
      <c r="O37" s="13"/>
      <c r="P37" s="13"/>
      <c r="Q37" s="13"/>
      <c r="R37" s="13"/>
      <c r="S37" s="28" t="s">
        <v>45</v>
      </c>
    </row>
    <row r="38" spans="1:19" ht="12.75">
      <c r="A38" s="27">
        <v>130</v>
      </c>
      <c r="B38" s="14">
        <v>39291</v>
      </c>
      <c r="C38" s="13">
        <v>42</v>
      </c>
      <c r="D38" s="15">
        <v>50</v>
      </c>
      <c r="E38" s="15">
        <v>53</v>
      </c>
      <c r="F38" s="13">
        <f t="shared" si="1"/>
        <v>42.848055555555554</v>
      </c>
      <c r="G38" s="13">
        <v>106</v>
      </c>
      <c r="H38" s="15">
        <v>38</v>
      </c>
      <c r="I38" s="15">
        <v>26</v>
      </c>
      <c r="J38" s="13">
        <f t="shared" si="0"/>
        <v>-106.64055555555555</v>
      </c>
      <c r="K38" s="13"/>
      <c r="L38" s="16"/>
      <c r="M38" s="13"/>
      <c r="N38" s="13"/>
      <c r="O38" s="13"/>
      <c r="P38" s="13"/>
      <c r="Q38" s="13"/>
      <c r="R38" s="13"/>
      <c r="S38" s="28" t="s">
        <v>47</v>
      </c>
    </row>
    <row r="39" spans="1:19" ht="12.75">
      <c r="A39" s="27">
        <v>131</v>
      </c>
      <c r="B39" s="14">
        <v>39292</v>
      </c>
      <c r="C39" s="13">
        <v>42</v>
      </c>
      <c r="D39" s="15">
        <v>38</v>
      </c>
      <c r="E39" s="15">
        <v>0</v>
      </c>
      <c r="F39" s="13">
        <f t="shared" si="1"/>
        <v>42.63333333333333</v>
      </c>
      <c r="G39" s="13">
        <v>106</v>
      </c>
      <c r="H39" s="15">
        <v>54</v>
      </c>
      <c r="I39" s="15">
        <v>32</v>
      </c>
      <c r="J39" s="13">
        <f t="shared" si="0"/>
        <v>-106.9088888888889</v>
      </c>
      <c r="K39" s="13"/>
      <c r="L39" s="16"/>
      <c r="M39" s="13"/>
      <c r="N39" s="13">
        <v>25</v>
      </c>
      <c r="O39" s="13">
        <f>a*(1-e^2)/(1-e^2*SIN(RADIANS(F39))^2)^1.5</f>
        <v>3954.8634862572685</v>
      </c>
      <c r="P39" s="13">
        <f>a/(1-e^2*SIN(RADIANS(F39))^2)^0.5</f>
        <v>3969.2900950940952</v>
      </c>
      <c r="Q39" s="13">
        <f>SQRT(O39*P39)</f>
        <v>3962.070224447098</v>
      </c>
      <c r="R39" s="13">
        <f>Q39*ACOS(SIN(RADIANS(F39))*SIN(RADIANS(F38))+COS(RADIANS(F39))*COS(RADIANS(F38))*COS(RADIANS(J39-J38)))</f>
        <v>20.15411091481916</v>
      </c>
      <c r="S39" s="28" t="s">
        <v>48</v>
      </c>
    </row>
    <row r="40" spans="1:19" ht="12.75">
      <c r="A40" s="27">
        <v>133</v>
      </c>
      <c r="B40" s="14">
        <v>39293</v>
      </c>
      <c r="C40" s="13">
        <v>42</v>
      </c>
      <c r="D40" s="15">
        <v>33</v>
      </c>
      <c r="E40" s="15">
        <v>27</v>
      </c>
      <c r="F40" s="13">
        <f t="shared" si="1"/>
        <v>42.5575</v>
      </c>
      <c r="G40" s="13">
        <v>107</v>
      </c>
      <c r="H40" s="15">
        <v>13</v>
      </c>
      <c r="I40" s="15">
        <v>29</v>
      </c>
      <c r="J40" s="13">
        <f t="shared" si="0"/>
        <v>-107.22472222222223</v>
      </c>
      <c r="K40" s="13"/>
      <c r="L40" s="16"/>
      <c r="M40" s="13"/>
      <c r="N40" s="13"/>
      <c r="O40" s="13">
        <f>a*(1-e^2)/(1-e^2*SIN(RADIANS(F40))^2)^1.5</f>
        <v>3954.8109487037796</v>
      </c>
      <c r="P40" s="13">
        <f>a/(1-e^2*SIN(RADIANS(F40))^2)^0.5</f>
        <v>3969.2725186160164</v>
      </c>
      <c r="Q40" s="13">
        <f>SQRT(O40*P40)</f>
        <v>3962.035135509483</v>
      </c>
      <c r="R40" s="13">
        <f>Q40*ACOS(SIN(RADIANS(F40))*SIN(RADIANS(F39))+COS(RADIANS(F40))*COS(RADIANS(F39))*COS(RADIANS(J40-J39)))</f>
        <v>16.91114529357666</v>
      </c>
      <c r="S40" s="28" t="s">
        <v>49</v>
      </c>
    </row>
    <row r="41" spans="1:19" ht="12.75">
      <c r="A41" s="27">
        <v>133</v>
      </c>
      <c r="B41" s="14">
        <v>39294</v>
      </c>
      <c r="C41" s="13"/>
      <c r="D41" s="15"/>
      <c r="E41" s="15"/>
      <c r="F41" s="13">
        <f t="shared" si="1"/>
        <v>0</v>
      </c>
      <c r="G41" s="13"/>
      <c r="H41" s="15"/>
      <c r="I41" s="15"/>
      <c r="J41" s="13">
        <f t="shared" si="0"/>
        <v>0</v>
      </c>
      <c r="K41" s="13"/>
      <c r="L41" s="16"/>
      <c r="M41" s="13"/>
      <c r="N41" s="13">
        <v>15</v>
      </c>
      <c r="O41" s="13"/>
      <c r="P41" s="13"/>
      <c r="Q41" s="13"/>
      <c r="R41" s="13"/>
      <c r="S41" s="28" t="s">
        <v>50</v>
      </c>
    </row>
    <row r="42" spans="1:19" ht="12.75">
      <c r="A42" s="27">
        <v>134</v>
      </c>
      <c r="B42" s="14">
        <v>39295</v>
      </c>
      <c r="C42" s="13">
        <v>42</v>
      </c>
      <c r="D42" s="15">
        <v>29</v>
      </c>
      <c r="E42" s="15">
        <v>36</v>
      </c>
      <c r="F42" s="13">
        <f t="shared" si="1"/>
        <v>42.49333333333333</v>
      </c>
      <c r="G42" s="13">
        <v>107</v>
      </c>
      <c r="H42" s="15">
        <v>26</v>
      </c>
      <c r="I42" s="15">
        <v>0</v>
      </c>
      <c r="J42" s="13">
        <f t="shared" si="0"/>
        <v>-107.43333333333334</v>
      </c>
      <c r="K42" s="13"/>
      <c r="L42" s="16"/>
      <c r="M42" s="13"/>
      <c r="N42" s="13"/>
      <c r="O42" s="13"/>
      <c r="P42" s="13"/>
      <c r="Q42" s="13"/>
      <c r="R42" s="13"/>
      <c r="S42" s="28" t="s">
        <v>79</v>
      </c>
    </row>
    <row r="43" spans="1:19" ht="12.75">
      <c r="A43" s="27">
        <v>134</v>
      </c>
      <c r="B43" s="14">
        <v>39295</v>
      </c>
      <c r="C43" s="13">
        <v>42</v>
      </c>
      <c r="D43" s="15">
        <v>29</v>
      </c>
      <c r="E43" s="15">
        <v>56</v>
      </c>
      <c r="F43" s="13">
        <f t="shared" si="1"/>
        <v>42.49888888888889</v>
      </c>
      <c r="G43" s="13">
        <v>107</v>
      </c>
      <c r="H43" s="15">
        <v>25</v>
      </c>
      <c r="I43" s="15">
        <v>23</v>
      </c>
      <c r="J43" s="13">
        <f t="shared" si="0"/>
        <v>-107.42305555555555</v>
      </c>
      <c r="K43" s="13"/>
      <c r="L43" s="16"/>
      <c r="M43" s="13"/>
      <c r="N43" s="13">
        <v>7</v>
      </c>
      <c r="O43" s="13">
        <f>a*(1-e^2)/(1-e^2*SIN(RADIANS(F43))^2)^1.5</f>
        <v>3954.7703516759534</v>
      </c>
      <c r="P43" s="13">
        <f>a/(1-e^2*SIN(RADIANS(F43))^2)^0.5</f>
        <v>3969.2589367431733</v>
      </c>
      <c r="Q43" s="13">
        <f>SQRT(O43*P43)</f>
        <v>3962.0080213392703</v>
      </c>
      <c r="R43" s="13">
        <f>Q43*ACOS(SIN(RADIANS(F43))*SIN(RADIANS(F42))+COS(RADIANS(F43))*COS(RADIANS(F42))*COS(RADIANS(J43-J42)))</f>
        <v>0.6497567567682591</v>
      </c>
      <c r="S43" s="28" t="s">
        <v>52</v>
      </c>
    </row>
    <row r="44" spans="1:19" ht="12.75">
      <c r="A44" s="27">
        <v>134</v>
      </c>
      <c r="B44" s="14">
        <v>39296</v>
      </c>
      <c r="C44" s="13"/>
      <c r="D44" s="15"/>
      <c r="E44" s="15"/>
      <c r="F44" s="13">
        <f t="shared" si="1"/>
        <v>0</v>
      </c>
      <c r="G44" s="13"/>
      <c r="H44" s="15"/>
      <c r="I44" s="15"/>
      <c r="J44" s="13">
        <f t="shared" si="0"/>
        <v>0</v>
      </c>
      <c r="K44" s="13"/>
      <c r="L44" s="16"/>
      <c r="M44" s="13"/>
      <c r="N44" s="13">
        <v>13</v>
      </c>
      <c r="O44" s="13"/>
      <c r="P44" s="13"/>
      <c r="Q44" s="13"/>
      <c r="R44" s="13"/>
      <c r="S44" s="28" t="s">
        <v>53</v>
      </c>
    </row>
    <row r="45" spans="1:19" ht="12.75">
      <c r="A45" s="27">
        <v>135</v>
      </c>
      <c r="B45" s="14">
        <v>39297</v>
      </c>
      <c r="C45" s="13"/>
      <c r="D45" s="15"/>
      <c r="E45" s="15"/>
      <c r="F45" s="13">
        <f t="shared" si="1"/>
        <v>0</v>
      </c>
      <c r="G45" s="13"/>
      <c r="H45" s="15"/>
      <c r="I45" s="15"/>
      <c r="J45" s="13">
        <f t="shared" si="0"/>
        <v>0</v>
      </c>
      <c r="K45" s="13"/>
      <c r="L45" s="16"/>
      <c r="M45" s="13"/>
      <c r="N45" s="13">
        <v>26</v>
      </c>
      <c r="O45" s="13"/>
      <c r="P45" s="13"/>
      <c r="Q45" s="13"/>
      <c r="R45" s="13"/>
      <c r="S45" s="28" t="s">
        <v>54</v>
      </c>
    </row>
    <row r="46" spans="1:19" ht="12.75">
      <c r="A46" s="27">
        <v>135</v>
      </c>
      <c r="B46" s="14">
        <v>39298</v>
      </c>
      <c r="C46" s="13">
        <v>42</v>
      </c>
      <c r="D46" s="15">
        <v>32</v>
      </c>
      <c r="E46" s="15">
        <v>30</v>
      </c>
      <c r="F46" s="13">
        <f t="shared" si="1"/>
        <v>42.541666666666664</v>
      </c>
      <c r="G46" s="13">
        <v>108</v>
      </c>
      <c r="H46" s="15">
        <v>30</v>
      </c>
      <c r="I46" s="15">
        <v>13</v>
      </c>
      <c r="J46" s="13">
        <f t="shared" si="0"/>
        <v>-108.50361111111111</v>
      </c>
      <c r="K46" s="13"/>
      <c r="L46" s="16"/>
      <c r="M46" s="13"/>
      <c r="N46" s="13">
        <v>25</v>
      </c>
      <c r="O46" s="13"/>
      <c r="P46" s="13"/>
      <c r="Q46" s="13"/>
      <c r="R46" s="13"/>
      <c r="S46" s="28" t="s">
        <v>55</v>
      </c>
    </row>
    <row r="47" spans="1:19" ht="12.75">
      <c r="A47" s="27">
        <v>136</v>
      </c>
      <c r="B47" s="14">
        <v>39299</v>
      </c>
      <c r="C47" s="13"/>
      <c r="D47" s="15"/>
      <c r="E47" s="15"/>
      <c r="F47" s="13">
        <f t="shared" si="1"/>
        <v>0</v>
      </c>
      <c r="G47" s="13"/>
      <c r="H47" s="15"/>
      <c r="I47" s="15"/>
      <c r="J47" s="13">
        <f t="shared" si="0"/>
        <v>0</v>
      </c>
      <c r="K47" s="13">
        <v>60</v>
      </c>
      <c r="L47" s="16">
        <v>23.713</v>
      </c>
      <c r="M47" s="13"/>
      <c r="N47" s="13">
        <v>10</v>
      </c>
      <c r="O47" s="13"/>
      <c r="P47" s="13"/>
      <c r="Q47" s="13"/>
      <c r="R47" s="13"/>
      <c r="S47" s="28" t="s">
        <v>56</v>
      </c>
    </row>
    <row r="48" spans="1:19" ht="12.75">
      <c r="A48" s="27">
        <v>138</v>
      </c>
      <c r="B48" s="14">
        <v>39301</v>
      </c>
      <c r="C48" s="13">
        <v>42</v>
      </c>
      <c r="D48" s="15">
        <v>27</v>
      </c>
      <c r="E48" s="15">
        <v>15</v>
      </c>
      <c r="F48" s="13">
        <f t="shared" si="1"/>
        <v>42.454166666666666</v>
      </c>
      <c r="G48" s="13">
        <v>109</v>
      </c>
      <c r="H48" s="15">
        <v>21</v>
      </c>
      <c r="I48" s="15">
        <v>32</v>
      </c>
      <c r="J48" s="13">
        <f t="shared" si="0"/>
        <v>-109.35888888888888</v>
      </c>
      <c r="K48" s="13">
        <v>36</v>
      </c>
      <c r="L48" s="16"/>
      <c r="M48" s="13">
        <v>7000</v>
      </c>
      <c r="N48" s="13"/>
      <c r="O48" s="13"/>
      <c r="P48" s="13"/>
      <c r="Q48" s="13"/>
      <c r="R48" s="13"/>
      <c r="S48" s="28" t="s">
        <v>57</v>
      </c>
    </row>
    <row r="49" spans="1:19" ht="12.75">
      <c r="A49" s="27">
        <v>139</v>
      </c>
      <c r="B49" s="14">
        <v>39302</v>
      </c>
      <c r="C49" s="13">
        <v>42</v>
      </c>
      <c r="D49" s="15">
        <v>27</v>
      </c>
      <c r="E49" s="15">
        <v>34</v>
      </c>
      <c r="F49" s="13">
        <f t="shared" si="1"/>
        <v>42.45944444444444</v>
      </c>
      <c r="G49" s="13">
        <v>109</v>
      </c>
      <c r="H49" s="15">
        <v>37</v>
      </c>
      <c r="I49" s="15">
        <v>59</v>
      </c>
      <c r="J49" s="13">
        <f t="shared" si="0"/>
        <v>-109.63305555555556</v>
      </c>
      <c r="K49" s="13"/>
      <c r="L49" s="16"/>
      <c r="M49" s="13"/>
      <c r="N49" s="13">
        <v>14</v>
      </c>
      <c r="O49" s="13">
        <f>a*(1-e^2)/(1-e^2*SIN(RADIANS(F49))^2)^1.5</f>
        <v>3954.743034926127</v>
      </c>
      <c r="P49" s="13">
        <f>a/(1-e^2*SIN(RADIANS(F49))^2)^0.5</f>
        <v>3969.249797779898</v>
      </c>
      <c r="Q49" s="13">
        <f>SQRT(O49*P49)</f>
        <v>3961.9897768232554</v>
      </c>
      <c r="R49" s="13">
        <f>Q49*ACOS(SIN(RADIANS(F49))*SIN(RADIANS(F48))+COS(RADIANS(F49))*COS(RADIANS(F48))*COS(RADIANS(J49-J48)))</f>
        <v>13.992123618652643</v>
      </c>
      <c r="S49" s="28" t="s">
        <v>58</v>
      </c>
    </row>
    <row r="50" spans="1:19" ht="12.75">
      <c r="A50" s="27">
        <v>139</v>
      </c>
      <c r="B50" s="14">
        <v>39303</v>
      </c>
      <c r="C50" s="13">
        <v>42</v>
      </c>
      <c r="D50" s="15">
        <v>42</v>
      </c>
      <c r="E50" s="15">
        <v>46</v>
      </c>
      <c r="F50" s="13">
        <f t="shared" si="1"/>
        <v>42.71277777777778</v>
      </c>
      <c r="G50" s="13">
        <v>109</v>
      </c>
      <c r="H50" s="15">
        <v>58</v>
      </c>
      <c r="I50" s="15">
        <v>11</v>
      </c>
      <c r="J50" s="13">
        <f t="shared" si="0"/>
        <v>-109.96972222222222</v>
      </c>
      <c r="K50" s="13"/>
      <c r="L50" s="16"/>
      <c r="M50" s="13"/>
      <c r="N50" s="13"/>
      <c r="O50" s="13">
        <f>a*(1-e^2)/(1-e^2*SIN(RADIANS(F50))^2)^1.5</f>
        <v>3954.9185391929427</v>
      </c>
      <c r="P50" s="13">
        <f>a/(1-e^2*SIN(RADIANS(F50))^2)^0.5</f>
        <v>3969.308512928161</v>
      </c>
      <c r="Q50" s="13">
        <f>SQRT(O50*P50)</f>
        <v>3962.106993198941</v>
      </c>
      <c r="R50" s="13">
        <f>Q50*ACOS(SIN(RADIANS(F50))*SIN(RADIANS(F49))+COS(RADIANS(F50))*COS(RADIANS(F49))*COS(RADIANS(J50-J49)))</f>
        <v>24.50933327670414</v>
      </c>
      <c r="S50" s="28" t="s">
        <v>59</v>
      </c>
    </row>
    <row r="51" spans="1:19" ht="12.75">
      <c r="A51" s="27">
        <v>141</v>
      </c>
      <c r="B51" s="14">
        <v>39304</v>
      </c>
      <c r="C51" s="13">
        <v>42</v>
      </c>
      <c r="D51" s="15">
        <v>49</v>
      </c>
      <c r="E51" s="15">
        <v>49</v>
      </c>
      <c r="F51" s="13">
        <f t="shared" si="1"/>
        <v>42.83027777777778</v>
      </c>
      <c r="G51" s="13">
        <v>110</v>
      </c>
      <c r="H51" s="15">
        <v>8</v>
      </c>
      <c r="I51" s="15">
        <v>3</v>
      </c>
      <c r="J51" s="13">
        <f t="shared" si="0"/>
        <v>-110.13416666666667</v>
      </c>
      <c r="K51" s="13"/>
      <c r="L51" s="16"/>
      <c r="M51" s="13"/>
      <c r="N51" s="13"/>
      <c r="O51" s="13">
        <f>a*(1-e^2)/(1-e^2*SIN(RADIANS(F51))^2)^1.5</f>
        <v>3954.9999882540883</v>
      </c>
      <c r="P51" s="13">
        <f>a/(1-e^2*SIN(RADIANS(F51))^2)^0.5</f>
        <v>3969.335761212311</v>
      </c>
      <c r="Q51" s="13">
        <f>SQRT(O51*P51)</f>
        <v>3962.161391080785</v>
      </c>
      <c r="R51" s="13">
        <f>Q51*ACOS(SIN(RADIANS(F51))*SIN(RADIANS(F50))+COS(RADIANS(F51))*COS(RADIANS(F50))*COS(RADIANS(J51-J50)))</f>
        <v>11.64930146985189</v>
      </c>
      <c r="S51" s="28" t="s">
        <v>60</v>
      </c>
    </row>
    <row r="52" spans="1:19" ht="12.75">
      <c r="A52" s="27">
        <v>146</v>
      </c>
      <c r="B52" s="14">
        <v>39307</v>
      </c>
      <c r="C52" s="18">
        <v>43</v>
      </c>
      <c r="D52" s="19">
        <v>5</v>
      </c>
      <c r="E52" s="19">
        <v>22</v>
      </c>
      <c r="F52" s="18">
        <f t="shared" si="1"/>
        <v>43.089444444444446</v>
      </c>
      <c r="G52" s="18">
        <v>109</v>
      </c>
      <c r="H52" s="19">
        <v>38</v>
      </c>
      <c r="I52" s="19">
        <v>13</v>
      </c>
      <c r="J52" s="18">
        <f t="shared" si="0"/>
        <v>-109.63694444444444</v>
      </c>
      <c r="K52" s="13">
        <v>50</v>
      </c>
      <c r="L52" s="16">
        <v>20.522</v>
      </c>
      <c r="M52" s="13">
        <v>10000</v>
      </c>
      <c r="N52" s="13"/>
      <c r="O52" s="13"/>
      <c r="P52" s="13"/>
      <c r="Q52" s="13"/>
      <c r="R52" s="13"/>
      <c r="S52" s="28" t="s">
        <v>61</v>
      </c>
    </row>
    <row r="53" spans="1:19" ht="12.75">
      <c r="A53" s="27">
        <v>147</v>
      </c>
      <c r="B53" s="14">
        <v>39308</v>
      </c>
      <c r="C53" s="18">
        <v>43</v>
      </c>
      <c r="D53" s="19">
        <v>4</v>
      </c>
      <c r="E53" s="19">
        <v>31</v>
      </c>
      <c r="F53" s="18">
        <f t="shared" si="1"/>
        <v>43.07527777777778</v>
      </c>
      <c r="G53" s="18">
        <v>109</v>
      </c>
      <c r="H53" s="19">
        <v>40</v>
      </c>
      <c r="I53" s="19">
        <v>38</v>
      </c>
      <c r="J53" s="18">
        <f t="shared" si="0"/>
        <v>-109.67722222222223</v>
      </c>
      <c r="K53" s="13">
        <v>50</v>
      </c>
      <c r="L53" s="16">
        <v>19.401</v>
      </c>
      <c r="M53" s="13"/>
      <c r="N53" s="13"/>
      <c r="O53" s="13"/>
      <c r="P53" s="13"/>
      <c r="Q53" s="13"/>
      <c r="R53" s="13"/>
      <c r="S53" s="28" t="s">
        <v>62</v>
      </c>
    </row>
    <row r="54" spans="1:19" ht="12.75">
      <c r="A54" s="27">
        <v>149</v>
      </c>
      <c r="B54" s="14">
        <v>39309</v>
      </c>
      <c r="C54" s="18">
        <v>43</v>
      </c>
      <c r="D54" s="19">
        <v>7</v>
      </c>
      <c r="E54" s="19">
        <v>29</v>
      </c>
      <c r="F54" s="18">
        <f>C54+(D54+(E54/60))/60</f>
        <v>43.124722222222225</v>
      </c>
      <c r="G54" s="18">
        <v>109</v>
      </c>
      <c r="H54" s="19">
        <v>37</v>
      </c>
      <c r="I54" s="19">
        <v>5</v>
      </c>
      <c r="J54" s="18">
        <f>-(G54+(H54+(I54/60))/60)</f>
        <v>-109.61805555555556</v>
      </c>
      <c r="K54" s="13">
        <v>44</v>
      </c>
      <c r="L54" s="16">
        <v>18.293</v>
      </c>
      <c r="M54" s="13">
        <v>13575</v>
      </c>
      <c r="N54" s="13"/>
      <c r="O54" s="13"/>
      <c r="P54" s="13"/>
      <c r="Q54" s="13"/>
      <c r="R54" s="13"/>
      <c r="S54" s="28" t="s">
        <v>63</v>
      </c>
    </row>
    <row r="55" spans="1:19" ht="12.75">
      <c r="A55" s="27">
        <v>151</v>
      </c>
      <c r="B55" s="14">
        <v>39309</v>
      </c>
      <c r="C55" s="18">
        <v>43</v>
      </c>
      <c r="D55" s="19">
        <v>4</v>
      </c>
      <c r="E55" s="19">
        <v>31</v>
      </c>
      <c r="F55" s="18">
        <f>C55+(D55+(E55/60))/60</f>
        <v>43.07527777777778</v>
      </c>
      <c r="G55" s="18">
        <v>109</v>
      </c>
      <c r="H55" s="19">
        <v>40</v>
      </c>
      <c r="I55" s="19">
        <v>38</v>
      </c>
      <c r="J55" s="18">
        <f>-(G55+(H55+(I55/60))/60)</f>
        <v>-109.67722222222223</v>
      </c>
      <c r="K55" s="13"/>
      <c r="L55" s="16"/>
      <c r="M55" s="13"/>
      <c r="N55" s="13"/>
      <c r="O55" s="13"/>
      <c r="P55" s="13"/>
      <c r="Q55" s="13"/>
      <c r="R55" s="13"/>
      <c r="S55" s="28" t="s">
        <v>62</v>
      </c>
    </row>
    <row r="56" spans="1:19" ht="12.75">
      <c r="A56" s="27">
        <v>152</v>
      </c>
      <c r="B56" s="14">
        <v>39310</v>
      </c>
      <c r="C56" s="13">
        <v>42</v>
      </c>
      <c r="D56" s="15">
        <v>49</v>
      </c>
      <c r="E56" s="15">
        <v>49</v>
      </c>
      <c r="F56" s="13">
        <f>C56+(D56+(E56/60))/60</f>
        <v>42.83027777777778</v>
      </c>
      <c r="G56" s="13">
        <v>110</v>
      </c>
      <c r="H56" s="15">
        <v>8</v>
      </c>
      <c r="I56" s="15">
        <v>3</v>
      </c>
      <c r="J56" s="13">
        <f>-(G56+(H56+(I56/60))/60)</f>
        <v>-110.13416666666667</v>
      </c>
      <c r="K56" s="13"/>
      <c r="L56" s="16"/>
      <c r="M56" s="13"/>
      <c r="N56" s="13"/>
      <c r="O56" s="13"/>
      <c r="P56" s="13"/>
      <c r="Q56" s="13"/>
      <c r="R56" s="13"/>
      <c r="S56" s="28" t="s">
        <v>60</v>
      </c>
    </row>
    <row r="57" spans="1:19" ht="12.75">
      <c r="A57" s="27">
        <v>152</v>
      </c>
      <c r="B57" s="14">
        <v>39311</v>
      </c>
      <c r="C57" s="13">
        <v>42</v>
      </c>
      <c r="D57" s="15">
        <v>42</v>
      </c>
      <c r="E57" s="15">
        <v>46</v>
      </c>
      <c r="F57" s="13">
        <f>C57+(D57+(E57/60))/60</f>
        <v>42.71277777777778</v>
      </c>
      <c r="G57" s="13">
        <v>109</v>
      </c>
      <c r="H57" s="15">
        <v>58</v>
      </c>
      <c r="I57" s="15">
        <v>11</v>
      </c>
      <c r="J57" s="13">
        <f>-(G57+(H57+(I57/60))/60)</f>
        <v>-109.96972222222222</v>
      </c>
      <c r="K57" s="13"/>
      <c r="L57" s="16"/>
      <c r="M57" s="13"/>
      <c r="N57" s="13"/>
      <c r="O57" s="13">
        <f>a*(1-e^2)/(1-e^2*SIN(RADIANS(F57))^2)^1.5</f>
        <v>3954.9185391929427</v>
      </c>
      <c r="P57" s="13">
        <f>a/(1-e^2*SIN(RADIANS(F57))^2)^0.5</f>
        <v>3969.308512928161</v>
      </c>
      <c r="Q57" s="13">
        <f>SQRT(O57*P57)</f>
        <v>3962.106993198941</v>
      </c>
      <c r="R57" s="13">
        <f>Q57*ACOS(SIN(RADIANS(F57))*SIN(RADIANS(F56))+COS(RADIANS(F57))*COS(RADIANS(F56))*COS(RADIANS(J57-J56)))</f>
        <v>11.64914153256959</v>
      </c>
      <c r="S57" s="28" t="s">
        <v>59</v>
      </c>
    </row>
    <row r="58" spans="1:19" ht="12.75">
      <c r="A58" s="27">
        <v>152</v>
      </c>
      <c r="B58" s="14">
        <v>39312</v>
      </c>
      <c r="C58" s="13">
        <v>42</v>
      </c>
      <c r="D58" s="15">
        <v>27</v>
      </c>
      <c r="E58" s="15">
        <v>34</v>
      </c>
      <c r="F58" s="13">
        <f>C58+(D58+(E58/60))/60</f>
        <v>42.45944444444444</v>
      </c>
      <c r="G58" s="13">
        <v>109</v>
      </c>
      <c r="H58" s="15">
        <v>37</v>
      </c>
      <c r="I58" s="15">
        <v>59</v>
      </c>
      <c r="J58" s="13">
        <f>-(G58+(H58+(I58/60))/60)</f>
        <v>-109.63305555555556</v>
      </c>
      <c r="K58" s="13"/>
      <c r="L58" s="16"/>
      <c r="M58" s="13"/>
      <c r="N58" s="13">
        <v>14</v>
      </c>
      <c r="O58" s="13">
        <f>a*(1-e^2)/(1-e^2*SIN(RADIANS(F58))^2)^1.5</f>
        <v>3954.743034926127</v>
      </c>
      <c r="P58" s="13">
        <f>a/(1-e^2*SIN(RADIANS(F58))^2)^0.5</f>
        <v>3969.249797779898</v>
      </c>
      <c r="Q58" s="13">
        <f>SQRT(O58*P58)</f>
        <v>3961.9897768232554</v>
      </c>
      <c r="R58" s="13">
        <f>Q58*ACOS(SIN(RADIANS(F58))*SIN(RADIANS(F57))+COS(RADIANS(F58))*COS(RADIANS(F57))*COS(RADIANS(J58-J57)))</f>
        <v>24.508608183913335</v>
      </c>
      <c r="S58" s="28" t="s">
        <v>58</v>
      </c>
    </row>
    <row r="59" spans="1:19" ht="12.75">
      <c r="A59" s="27">
        <v>152</v>
      </c>
      <c r="B59" s="14">
        <v>39313</v>
      </c>
      <c r="C59" s="13">
        <v>42</v>
      </c>
      <c r="D59" s="15">
        <v>24</v>
      </c>
      <c r="E59" s="15">
        <v>32</v>
      </c>
      <c r="F59" s="13"/>
      <c r="G59" s="13"/>
      <c r="H59" s="15"/>
      <c r="I59" s="15"/>
      <c r="J59" s="13"/>
      <c r="K59" s="13"/>
      <c r="L59" s="16"/>
      <c r="M59" s="13"/>
      <c r="N59" s="13"/>
      <c r="O59" s="13"/>
      <c r="P59" s="13"/>
      <c r="Q59" s="13"/>
      <c r="R59" s="13"/>
      <c r="S59" s="28" t="s">
        <v>50</v>
      </c>
    </row>
    <row r="60" spans="1:19" ht="12.75">
      <c r="A60" s="27">
        <v>152</v>
      </c>
      <c r="B60" s="14">
        <v>39316</v>
      </c>
      <c r="C60" s="13">
        <v>42</v>
      </c>
      <c r="D60" s="15">
        <v>29</v>
      </c>
      <c r="E60" s="15">
        <v>36</v>
      </c>
      <c r="F60" s="13">
        <f>C60+(D60+(E60/60))/60</f>
        <v>42.49333333333333</v>
      </c>
      <c r="G60" s="13">
        <v>107</v>
      </c>
      <c r="H60" s="15">
        <v>26</v>
      </c>
      <c r="I60" s="15">
        <v>0</v>
      </c>
      <c r="J60" s="13">
        <f>-(G60+(H60+(I60/60))/60)</f>
        <v>-107.43333333333334</v>
      </c>
      <c r="K60" s="13"/>
      <c r="L60" s="16"/>
      <c r="M60" s="13"/>
      <c r="N60" s="13"/>
      <c r="O60" s="13"/>
      <c r="P60" s="13"/>
      <c r="Q60" s="13"/>
      <c r="R60" s="13"/>
      <c r="S60" s="28" t="s">
        <v>51</v>
      </c>
    </row>
    <row r="61" spans="1:19" ht="13.5" thickBot="1">
      <c r="A61" s="29">
        <v>159</v>
      </c>
      <c r="B61" s="30">
        <v>39318</v>
      </c>
      <c r="C61" s="31">
        <v>42</v>
      </c>
      <c r="D61" s="32">
        <v>33</v>
      </c>
      <c r="E61" s="32">
        <v>27</v>
      </c>
      <c r="F61" s="31">
        <f>C61+(D61+(E61/60))/60</f>
        <v>42.5575</v>
      </c>
      <c r="G61" s="31">
        <v>107</v>
      </c>
      <c r="H61" s="32">
        <v>13</v>
      </c>
      <c r="I61" s="32">
        <v>29</v>
      </c>
      <c r="J61" s="31">
        <f>-(G61+(H61+(I61/60))/60)</f>
        <v>-107.22472222222223</v>
      </c>
      <c r="K61" s="31"/>
      <c r="L61" s="33"/>
      <c r="M61" s="31"/>
      <c r="N61" s="31"/>
      <c r="O61" s="31">
        <f>a*(1-e^2)/(1-e^2*SIN(RADIANS(F61))^2)^1.5</f>
        <v>3954.8109487037796</v>
      </c>
      <c r="P61" s="31">
        <f>a/(1-e^2*SIN(RADIANS(F61))^2)^0.5</f>
        <v>3969.2725186160164</v>
      </c>
      <c r="Q61" s="31">
        <f>SQRT(O61*P61)</f>
        <v>3962.035135509483</v>
      </c>
      <c r="R61" s="31">
        <f>Q61*ACOS(SIN(RADIANS(F61))*SIN(RADIANS(F60))+COS(RADIANS(F61))*COS(RADIANS(F60))*COS(RADIANS(J61-J60)))</f>
        <v>11.520128884364182</v>
      </c>
      <c r="S61" s="34" t="s">
        <v>80</v>
      </c>
    </row>
    <row r="62" spans="1:19" ht="12.75">
      <c r="A62" s="5"/>
      <c r="B62" s="35"/>
      <c r="C62" s="5"/>
      <c r="D62" s="36"/>
      <c r="E62" s="36"/>
      <c r="F62" s="5"/>
      <c r="G62" s="5"/>
      <c r="H62" s="36"/>
      <c r="I62" s="36"/>
      <c r="J62" s="5"/>
      <c r="K62" s="5"/>
      <c r="L62" s="37"/>
      <c r="M62" s="5"/>
      <c r="N62" s="5"/>
      <c r="O62" s="5"/>
      <c r="P62" s="5"/>
      <c r="Q62" s="5"/>
      <c r="R62" s="5"/>
      <c r="S62" s="5"/>
    </row>
    <row r="63" spans="1:19" ht="12.75">
      <c r="A63" s="38" t="s">
        <v>76</v>
      </c>
      <c r="B63" s="39"/>
      <c r="C63" s="38"/>
      <c r="D63" s="40"/>
      <c r="E63" s="40"/>
      <c r="F63" s="38"/>
      <c r="G63" s="38"/>
      <c r="H63" s="40"/>
      <c r="I63" s="40"/>
      <c r="J63" s="38"/>
      <c r="K63" s="38"/>
      <c r="L63" s="41"/>
      <c r="M63" s="8"/>
      <c r="N63" s="8"/>
      <c r="O63" s="8"/>
      <c r="P63" s="8"/>
      <c r="Q63" s="8"/>
      <c r="R63" s="8"/>
      <c r="S63" s="8"/>
    </row>
    <row r="69" ht="12.75">
      <c r="L69"/>
    </row>
  </sheetData>
  <mergeCells count="3">
    <mergeCell ref="C1:F1"/>
    <mergeCell ref="G1:J1"/>
    <mergeCell ref="K1:L1"/>
  </mergeCells>
  <printOptions/>
  <pageMargins left="0.75" right="0.75" top="1" bottom="1" header="0.5" footer="0.5"/>
  <pageSetup fitToHeight="1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1" sqref="B11"/>
    </sheetView>
  </sheetViews>
  <sheetFormatPr defaultColWidth="9.140625" defaultRowHeight="12.75"/>
  <sheetData>
    <row r="1" spans="1:3" ht="12.75">
      <c r="A1" s="4" t="s">
        <v>64</v>
      </c>
      <c r="B1" s="5"/>
      <c r="C1" s="6"/>
    </row>
    <row r="2" spans="1:3" ht="12.75">
      <c r="A2" s="7" t="s">
        <v>65</v>
      </c>
      <c r="B2" s="8">
        <f>6378.137/1.609344</f>
        <v>3963.190591943052</v>
      </c>
      <c r="C2" s="9" t="s">
        <v>66</v>
      </c>
    </row>
    <row r="3" spans="1:3" ht="12.75">
      <c r="A3" s="7" t="s">
        <v>67</v>
      </c>
      <c r="B3" s="8">
        <f>1/298.2572</f>
        <v>0.0033528109296271807</v>
      </c>
      <c r="C3" s="9"/>
    </row>
    <row r="4" spans="1:3" ht="12.75">
      <c r="A4" s="7" t="s">
        <v>68</v>
      </c>
      <c r="B4" s="8">
        <f>SQRT(f*(2-f))</f>
        <v>0.08181919406914574</v>
      </c>
      <c r="C4" s="9"/>
    </row>
    <row r="5" spans="1:3" ht="12.75">
      <c r="A5" s="7"/>
      <c r="B5" s="8"/>
      <c r="C5" s="9"/>
    </row>
    <row r="6" spans="1:3" ht="12.75">
      <c r="A6" s="7"/>
      <c r="B6" s="8"/>
      <c r="C6" s="9"/>
    </row>
    <row r="7" spans="1:3" ht="12.75">
      <c r="A7" s="7"/>
      <c r="B7" s="8"/>
      <c r="C7" s="9"/>
    </row>
    <row r="8" spans="1:3" ht="13.5" thickBot="1">
      <c r="A8" s="10"/>
      <c r="B8" s="11"/>
      <c r="C8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8200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Bradley</dc:creator>
  <cp:keywords/>
  <dc:description/>
  <cp:lastModifiedBy>Eric Bradley</cp:lastModifiedBy>
  <cp:lastPrinted>2007-04-24T16:36:18Z</cp:lastPrinted>
  <dcterms:created xsi:type="dcterms:W3CDTF">2007-04-10T18:34:23Z</dcterms:created>
  <dcterms:modified xsi:type="dcterms:W3CDTF">2007-04-24T16:39:53Z</dcterms:modified>
  <cp:category/>
  <cp:version/>
  <cp:contentType/>
  <cp:contentStatus/>
</cp:coreProperties>
</file>